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315" windowHeight="82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<sst xmlns="http://schemas.openxmlformats.org/spreadsheetml/2006/main" count="52" uniqueCount="30">
  <si>
    <t>近似曲線係数</t>
  </si>
  <si>
    <t>決定係数</t>
  </si>
  <si>
    <t>近似式</t>
  </si>
  <si>
    <t>y値</t>
  </si>
  <si>
    <t>x値</t>
  </si>
  <si>
    <t>処理データ</t>
  </si>
  <si>
    <t>直線近似</t>
  </si>
  <si>
    <t>多項式近似</t>
  </si>
  <si>
    <t>指数近似</t>
  </si>
  <si>
    <t>累乗近似</t>
  </si>
  <si>
    <t>x値</t>
  </si>
  <si>
    <t>y値</t>
  </si>
  <si>
    <t>y=ax+b</t>
  </si>
  <si>
    <r>
      <t>y=a</t>
    </r>
    <r>
      <rPr>
        <vertAlign val="subscript"/>
        <sz val="11"/>
        <color indexed="8"/>
        <rFont val="ＭＳ Ｐゴシック"/>
        <family val="3"/>
      </rPr>
      <t>6</t>
    </r>
    <r>
      <rPr>
        <sz val="11"/>
        <color theme="1"/>
        <rFont val="Calibri"/>
        <family val="3"/>
      </rPr>
      <t>x</t>
    </r>
    <r>
      <rPr>
        <vertAlign val="superscript"/>
        <sz val="11"/>
        <color indexed="8"/>
        <rFont val="ＭＳ Ｐゴシック"/>
        <family val="3"/>
      </rPr>
      <t>6</t>
    </r>
    <r>
      <rPr>
        <sz val="11"/>
        <color theme="1"/>
        <rFont val="Calibri"/>
        <family val="3"/>
      </rPr>
      <t>+・・・+a</t>
    </r>
    <r>
      <rPr>
        <vertAlign val="subscript"/>
        <sz val="11"/>
        <color indexed="8"/>
        <rFont val="ＭＳ Ｐゴシック"/>
        <family val="3"/>
      </rPr>
      <t>1</t>
    </r>
    <r>
      <rPr>
        <sz val="11"/>
        <color theme="1"/>
        <rFont val="Calibri"/>
        <family val="3"/>
      </rPr>
      <t>x+b</t>
    </r>
  </si>
  <si>
    <r>
      <t>a</t>
    </r>
    <r>
      <rPr>
        <vertAlign val="subscript"/>
        <sz val="10"/>
        <rFont val="ＭＳ Ｐゴシック"/>
        <family val="3"/>
      </rPr>
      <t>6</t>
    </r>
  </si>
  <si>
    <t>a</t>
  </si>
  <si>
    <t>b</t>
  </si>
  <si>
    <r>
      <t>a</t>
    </r>
    <r>
      <rPr>
        <vertAlign val="subscript"/>
        <sz val="10"/>
        <rFont val="ＭＳ Ｐゴシック"/>
        <family val="3"/>
      </rPr>
      <t>5</t>
    </r>
  </si>
  <si>
    <r>
      <t>a</t>
    </r>
    <r>
      <rPr>
        <vertAlign val="subscript"/>
        <sz val="10"/>
        <rFont val="ＭＳ Ｐゴシック"/>
        <family val="3"/>
      </rPr>
      <t>4</t>
    </r>
  </si>
  <si>
    <r>
      <t>a</t>
    </r>
    <r>
      <rPr>
        <vertAlign val="subscript"/>
        <sz val="10"/>
        <rFont val="ＭＳ Ｐゴシック"/>
        <family val="3"/>
      </rPr>
      <t>3</t>
    </r>
  </si>
  <si>
    <r>
      <t>a</t>
    </r>
    <r>
      <rPr>
        <vertAlign val="subscript"/>
        <sz val="10"/>
        <rFont val="ＭＳ Ｐゴシック"/>
        <family val="3"/>
      </rPr>
      <t>2</t>
    </r>
  </si>
  <si>
    <r>
      <t>a</t>
    </r>
    <r>
      <rPr>
        <vertAlign val="subscript"/>
        <sz val="10"/>
        <rFont val="ＭＳ Ｐゴシック"/>
        <family val="3"/>
      </rPr>
      <t>1</t>
    </r>
  </si>
  <si>
    <r>
      <t>y=a * e</t>
    </r>
    <r>
      <rPr>
        <vertAlign val="superscript"/>
        <sz val="11"/>
        <color indexed="8"/>
        <rFont val="ＭＳ Ｐゴシック"/>
        <family val="3"/>
      </rPr>
      <t>bX</t>
    </r>
  </si>
  <si>
    <t>s値</t>
  </si>
  <si>
    <t>t値</t>
  </si>
  <si>
    <t>b</t>
  </si>
  <si>
    <r>
      <t>a</t>
    </r>
    <r>
      <rPr>
        <vertAlign val="subscript"/>
        <sz val="11"/>
        <color indexed="8"/>
        <rFont val="ＭＳ Ｐゴシック"/>
        <family val="3"/>
      </rPr>
      <t>3</t>
    </r>
  </si>
  <si>
    <r>
      <t>a</t>
    </r>
    <r>
      <rPr>
        <vertAlign val="subscript"/>
        <sz val="11"/>
        <color indexed="8"/>
        <rFont val="ＭＳ Ｐゴシック"/>
        <family val="3"/>
      </rPr>
      <t>2</t>
    </r>
  </si>
  <si>
    <r>
      <t>a</t>
    </r>
    <r>
      <rPr>
        <vertAlign val="subscript"/>
        <sz val="11"/>
        <color indexed="8"/>
        <rFont val="ＭＳ Ｐゴシック"/>
        <family val="3"/>
      </rPr>
      <t>1</t>
    </r>
  </si>
  <si>
    <r>
      <t>y=a X</t>
    </r>
    <r>
      <rPr>
        <vertAlign val="superscript"/>
        <sz val="11"/>
        <color indexed="8"/>
        <rFont val="ＭＳ Ｐゴシック"/>
        <family val="3"/>
      </rPr>
      <t>b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</si>
</sst>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_"/>
    <numFmt numFmtId="177" formatCode="0.000_ "/>
    <numFmt numFmtId="178" formatCode="0.0000_ "/>
    <numFmt numFmtId="179" formatCode="0.0_ "/>
    <numFmt numFmtId="180" formatCode="0.00_ "/>
    <numFmt numFmtId="181" formatCode="0_ "/>
    <numFmt numFmtId="182" formatCode="0.0000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vertAlign val="superscript"/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vertAlign val="superscript"/>
      <sz val="11"/>
      <color indexed="8"/>
      <name val="ＭＳ Ｐゴシック"/>
      <family val="3"/>
    </font>
    <font>
      <vertAlign val="subscript"/>
      <sz val="11"/>
      <color indexed="8"/>
      <name val="ＭＳ Ｐゴシック"/>
      <family val="3"/>
    </font>
    <font>
      <vertAlign val="subscript"/>
      <sz val="10"/>
      <name val="ＭＳ Ｐゴシック"/>
      <family val="3"/>
    </font>
    <font>
      <b/>
      <sz val="12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medium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/>
      <top>
        <color indexed="63"/>
      </top>
      <bottom style="thin">
        <color indexed="63"/>
      </bottom>
    </border>
    <border>
      <left style="medium"/>
      <right style="thin">
        <color indexed="63"/>
      </right>
      <top style="medium"/>
      <bottom style="double"/>
    </border>
    <border>
      <left style="thin">
        <color indexed="63"/>
      </left>
      <right style="medium"/>
      <top style="medium"/>
      <bottom style="double"/>
    </border>
    <border>
      <left style="medium"/>
      <right style="thin">
        <color indexed="63"/>
      </right>
      <top style="thin">
        <color indexed="63"/>
      </top>
      <bottom style="double"/>
    </border>
    <border>
      <left style="medium"/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medium"/>
      <top style="thin">
        <color indexed="63"/>
      </top>
      <bottom style="medium"/>
    </border>
    <border>
      <left style="thin">
        <color indexed="63"/>
      </left>
      <right style="medium"/>
      <top style="double"/>
      <bottom style="thin">
        <color indexed="63"/>
      </bottom>
    </border>
    <border>
      <left style="medium"/>
      <right style="thin">
        <color indexed="63"/>
      </right>
      <top>
        <color indexed="63"/>
      </top>
      <bottom style="medium"/>
    </border>
    <border>
      <left style="thin">
        <color indexed="63"/>
      </left>
      <right style="medium"/>
      <top>
        <color indexed="63"/>
      </top>
      <bottom style="medium"/>
    </border>
    <border>
      <left style="thin">
        <color indexed="63"/>
      </left>
      <right style="medium"/>
      <top style="thin">
        <color indexed="63"/>
      </top>
      <bottom style="double"/>
    </border>
    <border>
      <left style="medium"/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medium"/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>
        <color indexed="63"/>
      </right>
      <top style="double"/>
      <bottom style="thin"/>
    </border>
    <border>
      <left style="medium"/>
      <right style="thin">
        <color indexed="63"/>
      </right>
      <top style="thin"/>
      <bottom style="thin"/>
    </border>
    <border>
      <left style="medium"/>
      <right style="thin">
        <color indexed="63"/>
      </right>
      <top style="thin"/>
      <bottom style="double"/>
    </border>
    <border>
      <left style="thin">
        <color indexed="63"/>
      </left>
      <right style="thin">
        <color indexed="63"/>
      </right>
      <top style="medium"/>
      <bottom style="double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6" fontId="4" fillId="33" borderId="11" xfId="0" applyNumberFormat="1" applyFont="1" applyFill="1" applyBorder="1" applyAlignment="1">
      <alignment horizontal="center" vertical="center" wrapText="1"/>
    </xf>
    <xf numFmtId="177" fontId="2" fillId="33" borderId="11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176" fontId="4" fillId="33" borderId="13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176" fontId="4" fillId="33" borderId="18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3" borderId="20" xfId="0" applyFont="1" applyFill="1" applyBorder="1" applyAlignment="1">
      <alignment horizontal="center" vertical="center" wrapText="1"/>
    </xf>
    <xf numFmtId="178" fontId="2" fillId="33" borderId="21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176" fontId="4" fillId="33" borderId="17" xfId="0" applyNumberFormat="1" applyFont="1" applyFill="1" applyBorder="1" applyAlignment="1">
      <alignment horizontal="center" vertical="center" wrapText="1"/>
    </xf>
    <xf numFmtId="176" fontId="4" fillId="33" borderId="2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76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181" fontId="0" fillId="0" borderId="0" xfId="0" applyNumberFormat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 wrapText="1"/>
    </xf>
    <xf numFmtId="176" fontId="2" fillId="33" borderId="13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 wrapText="1"/>
    </xf>
    <xf numFmtId="176" fontId="2" fillId="33" borderId="11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 wrapText="1"/>
    </xf>
    <xf numFmtId="176" fontId="2" fillId="33" borderId="18" xfId="0" applyNumberFormat="1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82" fontId="0" fillId="0" borderId="44" xfId="0" applyNumberFormat="1" applyBorder="1" applyAlignment="1">
      <alignment horizontal="center" vertical="center"/>
    </xf>
    <xf numFmtId="182" fontId="0" fillId="0" borderId="45" xfId="0" applyNumberFormat="1" applyBorder="1" applyAlignment="1">
      <alignment horizontal="center" vertical="center"/>
    </xf>
    <xf numFmtId="182" fontId="0" fillId="0" borderId="46" xfId="0" applyNumberFormat="1" applyBorder="1" applyAlignment="1">
      <alignment horizontal="center" vertical="center"/>
    </xf>
    <xf numFmtId="182" fontId="0" fillId="0" borderId="44" xfId="0" applyNumberFormat="1" applyFont="1" applyFill="1" applyBorder="1" applyAlignment="1">
      <alignment horizontal="center" vertical="center"/>
    </xf>
    <xf numFmtId="178" fontId="2" fillId="33" borderId="2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685"/>
          <c:w val="0.8605"/>
          <c:h val="0.911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処理データ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Sheet1!$B$4:$B$52</c:f>
              <c:numCache/>
            </c:numRef>
          </c:xVal>
          <c:yVal>
            <c:numRef>
              <c:f>Sheet1!$C$4:$C$52</c:f>
              <c:numCache/>
            </c:numRef>
          </c:yVal>
          <c:smooth val="0"/>
        </c:ser>
        <c:axId val="19799250"/>
        <c:axId val="43975523"/>
      </c:scatterChart>
      <c:valAx>
        <c:axId val="19799250"/>
        <c:scaling>
          <c:orientation val="minMax"/>
          <c:min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475"/>
              <c:y val="0.13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975523"/>
        <c:crosses val="autoZero"/>
        <c:crossBetween val="midCat"/>
        <c:dispUnits/>
      </c:valAx>
      <c:valAx>
        <c:axId val="43975523"/>
        <c:scaling>
          <c:orientation val="minMax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24"/>
              <c:y val="0.14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79925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375"/>
          <c:y val="0.3645"/>
          <c:w val="0.2885"/>
          <c:h val="0.1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-0.005"/>
          <c:w val="0.95775"/>
          <c:h val="0.95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Sheet3!$B$3:$B$7</c:f>
              <c:numCache/>
            </c:numRef>
          </c:xVal>
          <c:yVal>
            <c:numRef>
              <c:f>Sheet3!$C$3:$C$7</c:f>
              <c:numCache/>
            </c:numRef>
          </c:yVal>
          <c:smooth val="0"/>
        </c:ser>
        <c:axId val="60235388"/>
        <c:axId val="5247581"/>
      </c:scatterChart>
      <c:valAx>
        <c:axId val="60235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47581"/>
        <c:crosses val="autoZero"/>
        <c:crossBetween val="midCat"/>
        <c:dispUnits/>
      </c:valAx>
      <c:valAx>
        <c:axId val="52475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23538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12</xdr:row>
      <xdr:rowOff>57150</xdr:rowOff>
    </xdr:from>
    <xdr:to>
      <xdr:col>11</xdr:col>
      <xdr:colOff>123825</xdr:colOff>
      <xdr:row>28</xdr:row>
      <xdr:rowOff>142875</xdr:rowOff>
    </xdr:to>
    <xdr:graphicFrame>
      <xdr:nvGraphicFramePr>
        <xdr:cNvPr id="1" name="グラフ 1"/>
        <xdr:cNvGraphicFramePr/>
      </xdr:nvGraphicFramePr>
      <xdr:xfrm>
        <a:off x="1638300" y="2266950"/>
        <a:ext cx="45815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485775</xdr:colOff>
      <xdr:row>1</xdr:row>
      <xdr:rowOff>9525</xdr:rowOff>
    </xdr:from>
    <xdr:to>
      <xdr:col>15</xdr:col>
      <xdr:colOff>590550</xdr:colOff>
      <xdr:row>16</xdr:row>
      <xdr:rowOff>19050</xdr:rowOff>
    </xdr:to>
    <xdr:graphicFrame>
      <xdr:nvGraphicFramePr>
        <xdr:cNvPr id="1" name="グラフ 1"/>
        <xdr:cNvGraphicFramePr/>
      </xdr:nvGraphicFramePr>
      <xdr:xfrm>
        <a:off x="5229225" y="190500"/>
        <a:ext cx="376237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2"/>
  <sheetViews>
    <sheetView tabSelected="1" zoomScale="90" zoomScaleNormal="90" zoomScalePageLayoutView="0" workbookViewId="0" topLeftCell="A1">
      <selection activeCell="N25" sqref="N25"/>
    </sheetView>
  </sheetViews>
  <sheetFormatPr defaultColWidth="9.140625" defaultRowHeight="15"/>
  <cols>
    <col min="1" max="1" width="3.57421875" style="0" customWidth="1"/>
    <col min="4" max="4" width="2.57421875" style="0" customWidth="1"/>
    <col min="5" max="12" width="9.57421875" style="0" customWidth="1"/>
    <col min="14" max="15" width="12.57421875" style="0" customWidth="1"/>
  </cols>
  <sheetData>
    <row r="1" ht="14.25" thickBot="1"/>
    <row r="2" spans="2:12" s="15" customFormat="1" ht="14.25" thickBot="1">
      <c r="B2" s="29" t="s">
        <v>5</v>
      </c>
      <c r="C2" s="30"/>
      <c r="E2" s="33" t="s">
        <v>6</v>
      </c>
      <c r="F2" s="34"/>
      <c r="G2" s="33" t="s">
        <v>7</v>
      </c>
      <c r="H2" s="34"/>
      <c r="I2" s="33" t="s">
        <v>8</v>
      </c>
      <c r="J2" s="34"/>
      <c r="K2" s="33" t="s">
        <v>9</v>
      </c>
      <c r="L2" s="34"/>
    </row>
    <row r="3" spans="2:12" ht="17.25" thickBot="1">
      <c r="B3" s="7" t="s">
        <v>4</v>
      </c>
      <c r="C3" s="8" t="s">
        <v>3</v>
      </c>
      <c r="E3" s="31" t="s">
        <v>12</v>
      </c>
      <c r="F3" s="32"/>
      <c r="G3" s="31" t="s">
        <v>13</v>
      </c>
      <c r="H3" s="32"/>
      <c r="I3" s="31" t="s">
        <v>22</v>
      </c>
      <c r="J3" s="32"/>
      <c r="K3" s="31" t="s">
        <v>29</v>
      </c>
      <c r="L3" s="32"/>
    </row>
    <row r="4" spans="2:12" ht="15" thickBot="1" thickTop="1">
      <c r="B4" s="5">
        <v>940</v>
      </c>
      <c r="C4" s="6">
        <v>85.6</v>
      </c>
      <c r="E4" s="12" t="s">
        <v>0</v>
      </c>
      <c r="F4" s="8" t="s">
        <v>2</v>
      </c>
      <c r="G4" s="12" t="s">
        <v>0</v>
      </c>
      <c r="H4" s="8" t="s">
        <v>2</v>
      </c>
      <c r="I4" s="12" t="s">
        <v>0</v>
      </c>
      <c r="J4" s="8" t="s">
        <v>2</v>
      </c>
      <c r="K4" s="12" t="s">
        <v>0</v>
      </c>
      <c r="L4" s="8" t="s">
        <v>2</v>
      </c>
    </row>
    <row r="5" spans="2:15" ht="14.25" thickTop="1">
      <c r="B5" s="1">
        <v>900</v>
      </c>
      <c r="C5" s="3">
        <v>85</v>
      </c>
      <c r="E5" s="2" t="s">
        <v>15</v>
      </c>
      <c r="F5" s="14">
        <f>INDEX(LINEST($C$4:$C$52,$B$4:$B$52),1,1)</f>
        <v>0.037176135050292596</v>
      </c>
      <c r="G5" s="35" t="s">
        <v>14</v>
      </c>
      <c r="H5" s="13">
        <f>INDEX(LINEST($C$4:$C$52,($B$4:$B$52)^{6,5,4,3,2,1}),1,6)</f>
        <v>-4.3900101686094003E-16</v>
      </c>
      <c r="I5" s="2" t="s">
        <v>15</v>
      </c>
      <c r="J5" s="4">
        <f>EXP(INTERCEPT(LN($C4:$C52),$B$4:$B$52))</f>
        <v>56.62089203330666</v>
      </c>
      <c r="K5" s="2" t="s">
        <v>15</v>
      </c>
      <c r="L5" s="14">
        <f>EXP(INTERCEPT(LN(C$4:C$52),LN($B$4:$B$52)))</f>
        <v>14.991115399705857</v>
      </c>
      <c r="N5" s="38"/>
      <c r="O5" s="38"/>
    </row>
    <row r="6" spans="2:15" ht="14.25" thickBot="1">
      <c r="B6" s="1">
        <v>865</v>
      </c>
      <c r="C6" s="3">
        <v>84.5</v>
      </c>
      <c r="E6" s="9" t="s">
        <v>16</v>
      </c>
      <c r="F6" s="18">
        <f>INDEX(LINEST($C$4:$C$52,$B$4:$B$52),1,2)</f>
        <v>54.789607196459954</v>
      </c>
      <c r="G6" s="36" t="s">
        <v>17</v>
      </c>
      <c r="H6" s="14">
        <f>INDEX(LINEST($C$4:$C$52,($B$4:$B$52)^{6,5,4,3,2,1}),1,5)</f>
        <v>1.5840879521085248E-12</v>
      </c>
      <c r="I6" s="9" t="s">
        <v>16</v>
      </c>
      <c r="J6" s="61">
        <f>SLOPE(LN($C4:$C52),$B$4:$B$52)</f>
        <v>0.0005079203095604061</v>
      </c>
      <c r="K6" s="9" t="s">
        <v>16</v>
      </c>
      <c r="L6" s="18">
        <f>SLOPE(LN(C$4:C$52),LN($B$4:$B$52))</f>
        <v>0.2580430561459262</v>
      </c>
      <c r="N6" s="38"/>
      <c r="O6" s="38"/>
    </row>
    <row r="7" spans="2:15" ht="15" thickBot="1" thickTop="1">
      <c r="B7" s="1">
        <v>832</v>
      </c>
      <c r="C7" s="3">
        <v>83.9</v>
      </c>
      <c r="E7" s="16" t="s">
        <v>1</v>
      </c>
      <c r="F7" s="17">
        <f>RSQ($C$4:$C$52,$B$4:$B$52)</f>
        <v>0.9496510267378019</v>
      </c>
      <c r="G7" s="36" t="s">
        <v>18</v>
      </c>
      <c r="H7" s="14">
        <f>INDEX(LINEST($C$4:$C$52,($B$4:$B$52)^{6,5,4,3,2,1}),1,4)</f>
        <v>-2.3312130136263373E-09</v>
      </c>
      <c r="I7" s="16" t="s">
        <v>1</v>
      </c>
      <c r="J7" s="17">
        <f>RSQ(LN(C4:C52),B4:B52)</f>
        <v>0.9290713415442995</v>
      </c>
      <c r="K7" s="16" t="s">
        <v>1</v>
      </c>
      <c r="L7" s="17">
        <f>RSQ(LN(C4:C52),LN(B4:B52))</f>
        <v>0.9923108102102662</v>
      </c>
      <c r="N7" s="38"/>
      <c r="O7" s="38"/>
    </row>
    <row r="8" spans="2:15" ht="13.5">
      <c r="B8" s="1">
        <v>800</v>
      </c>
      <c r="C8" s="3">
        <v>83.4</v>
      </c>
      <c r="G8" s="36" t="s">
        <v>19</v>
      </c>
      <c r="H8" s="14">
        <f>INDEX(LINEST($C$4:$C$52,($B$4:$B$52)^{6,5,4,3,2,1}),1,3)</f>
        <v>1.8267988698236636E-06</v>
      </c>
      <c r="N8" s="38"/>
      <c r="O8" s="38"/>
    </row>
    <row r="9" spans="2:15" ht="13.5">
      <c r="B9" s="1">
        <v>772</v>
      </c>
      <c r="C9" s="3">
        <v>82.8</v>
      </c>
      <c r="G9" s="36" t="s">
        <v>20</v>
      </c>
      <c r="H9" s="14">
        <f>INDEX(LINEST($C$4:$C$52,($B$4:$B$52)^{6,5,4,3,2,1}),1,2)</f>
        <v>-0.0008617732806926329</v>
      </c>
      <c r="N9" s="38"/>
      <c r="O9" s="38"/>
    </row>
    <row r="10" spans="2:8" ht="13.5">
      <c r="B10" s="1">
        <v>746</v>
      </c>
      <c r="C10" s="3">
        <v>82.3</v>
      </c>
      <c r="G10" s="36" t="s">
        <v>21</v>
      </c>
      <c r="H10" s="14">
        <f>INDEX(LINEST($C$4:$C$52,($B$4:$B$52)^{6,5,4,3,2,1}),1,1)</f>
        <v>0.2833652749894039</v>
      </c>
    </row>
    <row r="11" spans="2:8" ht="14.25" thickBot="1">
      <c r="B11" s="1">
        <v>720</v>
      </c>
      <c r="C11" s="3">
        <v>81.8</v>
      </c>
      <c r="G11" s="37" t="s">
        <v>16</v>
      </c>
      <c r="H11" s="18">
        <f>INDEX(LINEST($C$4:$C$52,($B$4:$B$52)^{6,5,4,3,2,1}),1,7)</f>
        <v>23.741335276580088</v>
      </c>
    </row>
    <row r="12" spans="2:8" ht="15" thickBot="1" thickTop="1">
      <c r="B12" s="1">
        <v>697</v>
      </c>
      <c r="C12" s="3">
        <v>81.2</v>
      </c>
      <c r="G12" s="16" t="s">
        <v>1</v>
      </c>
      <c r="H12" s="17">
        <f>INDEX(LINEST(C4:C52,(B4:B52)^{6,5,4,3,2,1},1,1),3,1)</f>
        <v>0.999951942586912</v>
      </c>
    </row>
    <row r="13" spans="2:3" ht="13.5">
      <c r="B13" s="1">
        <v>674</v>
      </c>
      <c r="C13" s="3">
        <v>80.7</v>
      </c>
    </row>
    <row r="14" spans="2:3" ht="13.5">
      <c r="B14" s="1">
        <v>653</v>
      </c>
      <c r="C14" s="3">
        <v>80.1</v>
      </c>
    </row>
    <row r="15" spans="2:3" ht="13.5">
      <c r="B15" s="1">
        <v>633</v>
      </c>
      <c r="C15" s="3">
        <v>79.6</v>
      </c>
    </row>
    <row r="16" spans="2:3" ht="13.5">
      <c r="B16" s="1">
        <v>613</v>
      </c>
      <c r="C16" s="3">
        <v>79</v>
      </c>
    </row>
    <row r="17" spans="2:3" ht="13.5">
      <c r="B17" s="1">
        <v>595</v>
      </c>
      <c r="C17" s="3">
        <v>78.5</v>
      </c>
    </row>
    <row r="18" spans="2:3" ht="13.5">
      <c r="B18" s="1">
        <v>577</v>
      </c>
      <c r="C18" s="3">
        <v>78</v>
      </c>
    </row>
    <row r="19" spans="2:3" ht="13.5">
      <c r="B19" s="1">
        <v>560</v>
      </c>
      <c r="C19" s="3">
        <v>77.4</v>
      </c>
    </row>
    <row r="20" spans="2:3" ht="13.5">
      <c r="B20" s="1">
        <v>544</v>
      </c>
      <c r="C20" s="3">
        <v>76.8</v>
      </c>
    </row>
    <row r="21" spans="2:3" ht="13.5">
      <c r="B21" s="1">
        <v>528</v>
      </c>
      <c r="C21" s="3">
        <v>76.3</v>
      </c>
    </row>
    <row r="22" spans="2:3" ht="13.5">
      <c r="B22" s="1">
        <v>513</v>
      </c>
      <c r="C22" s="3">
        <v>75.9</v>
      </c>
    </row>
    <row r="23" spans="2:3" ht="13.5">
      <c r="B23" s="1">
        <v>498</v>
      </c>
      <c r="C23" s="3">
        <v>75.2</v>
      </c>
    </row>
    <row r="24" spans="2:3" ht="13.5">
      <c r="B24" s="1">
        <v>484</v>
      </c>
      <c r="C24" s="3">
        <v>74.7</v>
      </c>
    </row>
    <row r="25" spans="2:3" ht="13.5">
      <c r="B25" s="1">
        <v>471</v>
      </c>
      <c r="C25" s="3">
        <v>74.1</v>
      </c>
    </row>
    <row r="26" spans="2:3" ht="13.5">
      <c r="B26" s="1">
        <v>458</v>
      </c>
      <c r="C26" s="3">
        <v>73.6</v>
      </c>
    </row>
    <row r="27" spans="2:3" ht="13.5">
      <c r="B27" s="1">
        <v>446</v>
      </c>
      <c r="C27" s="3">
        <v>73.1</v>
      </c>
    </row>
    <row r="28" spans="2:3" ht="13.5">
      <c r="B28" s="1">
        <v>434</v>
      </c>
      <c r="C28" s="3">
        <v>72.5</v>
      </c>
    </row>
    <row r="29" spans="2:3" ht="13.5">
      <c r="B29" s="1">
        <v>423</v>
      </c>
      <c r="C29" s="3">
        <v>72</v>
      </c>
    </row>
    <row r="30" spans="2:3" ht="13.5">
      <c r="B30" s="1">
        <v>412</v>
      </c>
      <c r="C30" s="3">
        <v>71.5</v>
      </c>
    </row>
    <row r="31" spans="2:3" ht="13.5">
      <c r="B31" s="1">
        <v>402</v>
      </c>
      <c r="C31" s="3">
        <v>70.9</v>
      </c>
    </row>
    <row r="32" spans="2:3" ht="13.5">
      <c r="B32" s="1">
        <v>392</v>
      </c>
      <c r="C32" s="3">
        <v>70.4</v>
      </c>
    </row>
    <row r="33" spans="2:3" ht="13.5">
      <c r="B33" s="1">
        <v>382</v>
      </c>
      <c r="C33" s="3">
        <v>69.9</v>
      </c>
    </row>
    <row r="34" spans="2:3" ht="13.5">
      <c r="B34" s="1">
        <v>372</v>
      </c>
      <c r="C34" s="3">
        <v>69.4</v>
      </c>
    </row>
    <row r="35" spans="2:3" ht="13.5">
      <c r="B35" s="1">
        <v>363</v>
      </c>
      <c r="C35" s="3">
        <v>68.9</v>
      </c>
    </row>
    <row r="36" spans="2:3" ht="13.5">
      <c r="B36" s="1">
        <v>354</v>
      </c>
      <c r="C36" s="3">
        <v>68.4</v>
      </c>
    </row>
    <row r="37" spans="2:3" ht="13.5">
      <c r="B37" s="1">
        <v>345</v>
      </c>
      <c r="C37" s="3">
        <v>67.9</v>
      </c>
    </row>
    <row r="38" spans="2:3" ht="13.5">
      <c r="B38" s="1">
        <v>336</v>
      </c>
      <c r="C38" s="3">
        <v>67.4</v>
      </c>
    </row>
    <row r="39" spans="2:3" ht="13.5">
      <c r="B39" s="1">
        <v>327</v>
      </c>
      <c r="C39" s="3">
        <v>66.8</v>
      </c>
    </row>
    <row r="40" spans="2:3" ht="13.5">
      <c r="B40" s="1">
        <v>318</v>
      </c>
      <c r="C40" s="3">
        <v>66.3</v>
      </c>
    </row>
    <row r="41" spans="2:3" ht="13.5">
      <c r="B41" s="1">
        <v>310</v>
      </c>
      <c r="C41" s="3">
        <v>65.8</v>
      </c>
    </row>
    <row r="42" spans="2:3" ht="13.5">
      <c r="B42" s="1">
        <v>302</v>
      </c>
      <c r="C42" s="3">
        <v>65.3</v>
      </c>
    </row>
    <row r="43" spans="2:3" ht="13.5">
      <c r="B43" s="1">
        <v>294</v>
      </c>
      <c r="C43" s="3">
        <v>64.7</v>
      </c>
    </row>
    <row r="44" spans="2:3" ht="13.5">
      <c r="B44" s="1">
        <v>286</v>
      </c>
      <c r="C44" s="3">
        <v>64.3</v>
      </c>
    </row>
    <row r="45" spans="2:3" ht="13.5">
      <c r="B45" s="1">
        <v>279</v>
      </c>
      <c r="C45" s="3">
        <v>63.8</v>
      </c>
    </row>
    <row r="46" spans="2:3" ht="13.5">
      <c r="B46" s="1">
        <v>272</v>
      </c>
      <c r="C46" s="3">
        <v>63.3</v>
      </c>
    </row>
    <row r="47" spans="2:3" ht="13.5">
      <c r="B47" s="1">
        <v>266</v>
      </c>
      <c r="C47" s="3">
        <v>62.8</v>
      </c>
    </row>
    <row r="48" spans="2:3" ht="13.5">
      <c r="B48" s="1">
        <v>260</v>
      </c>
      <c r="C48" s="3">
        <v>62.4</v>
      </c>
    </row>
    <row r="49" spans="2:3" ht="13.5">
      <c r="B49" s="1">
        <v>254</v>
      </c>
      <c r="C49" s="3">
        <v>62</v>
      </c>
    </row>
    <row r="50" spans="2:3" ht="13.5">
      <c r="B50" s="1">
        <v>248</v>
      </c>
      <c r="C50" s="3">
        <v>61.5</v>
      </c>
    </row>
    <row r="51" spans="2:3" ht="13.5">
      <c r="B51" s="1">
        <v>243</v>
      </c>
      <c r="C51" s="3">
        <v>61</v>
      </c>
    </row>
    <row r="52" spans="2:3" ht="14.25" thickBot="1">
      <c r="B52" s="10">
        <v>238</v>
      </c>
      <c r="C52" s="11">
        <v>60.5</v>
      </c>
    </row>
  </sheetData>
  <sheetProtection/>
  <mergeCells count="9">
    <mergeCell ref="B2:C2"/>
    <mergeCell ref="E2:F2"/>
    <mergeCell ref="G2:H2"/>
    <mergeCell ref="I2:J2"/>
    <mergeCell ref="K2:L2"/>
    <mergeCell ref="E3:F3"/>
    <mergeCell ref="G3:H3"/>
    <mergeCell ref="I3:J3"/>
    <mergeCell ref="K3:L3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53"/>
  <sheetViews>
    <sheetView zoomScalePageLayoutView="0" workbookViewId="0" topLeftCell="A1">
      <selection activeCell="H23" sqref="H23"/>
    </sheetView>
  </sheetViews>
  <sheetFormatPr defaultColWidth="9.140625" defaultRowHeight="15"/>
  <cols>
    <col min="1" max="1" width="9.00390625" style="15" customWidth="1"/>
    <col min="2" max="2" width="9.00390625" style="24" customWidth="1"/>
    <col min="3" max="3" width="9.00390625" style="26" customWidth="1"/>
  </cols>
  <sheetData>
    <row r="1" spans="2:3" ht="14.25" thickBot="1">
      <c r="B1"/>
      <c r="C1"/>
    </row>
    <row r="2" spans="1:50" ht="13.5">
      <c r="A2" s="27" t="s">
        <v>10</v>
      </c>
      <c r="B2" s="19">
        <v>940</v>
      </c>
      <c r="C2" s="20">
        <v>900</v>
      </c>
      <c r="D2" s="20">
        <v>865</v>
      </c>
      <c r="E2" s="20">
        <v>832</v>
      </c>
      <c r="F2" s="20">
        <v>800</v>
      </c>
      <c r="G2" s="20">
        <v>772</v>
      </c>
      <c r="H2" s="20">
        <v>746</v>
      </c>
      <c r="I2" s="20">
        <v>720</v>
      </c>
      <c r="J2" s="20">
        <v>697</v>
      </c>
      <c r="K2" s="20">
        <v>674</v>
      </c>
      <c r="L2" s="20">
        <v>653</v>
      </c>
      <c r="M2" s="20">
        <v>633</v>
      </c>
      <c r="N2" s="20">
        <v>613</v>
      </c>
      <c r="O2" s="20">
        <v>595</v>
      </c>
      <c r="P2" s="20">
        <v>577</v>
      </c>
      <c r="Q2" s="20">
        <v>560</v>
      </c>
      <c r="R2" s="20">
        <v>544</v>
      </c>
      <c r="S2" s="20">
        <v>528</v>
      </c>
      <c r="T2" s="20">
        <v>513</v>
      </c>
      <c r="U2" s="20">
        <v>498</v>
      </c>
      <c r="V2" s="20">
        <v>484</v>
      </c>
      <c r="W2" s="20">
        <v>471</v>
      </c>
      <c r="X2" s="20">
        <v>458</v>
      </c>
      <c r="Y2" s="20">
        <v>446</v>
      </c>
      <c r="Z2" s="20">
        <v>434</v>
      </c>
      <c r="AA2" s="20">
        <v>423</v>
      </c>
      <c r="AB2" s="20">
        <v>412</v>
      </c>
      <c r="AC2" s="20">
        <v>402</v>
      </c>
      <c r="AD2" s="20">
        <v>392</v>
      </c>
      <c r="AE2" s="20">
        <v>382</v>
      </c>
      <c r="AF2" s="20">
        <v>372</v>
      </c>
      <c r="AG2" s="20">
        <v>363</v>
      </c>
      <c r="AH2" s="20">
        <v>354</v>
      </c>
      <c r="AI2" s="20">
        <v>345</v>
      </c>
      <c r="AJ2" s="20">
        <v>336</v>
      </c>
      <c r="AK2" s="20">
        <v>327</v>
      </c>
      <c r="AL2" s="20">
        <v>318</v>
      </c>
      <c r="AM2" s="20">
        <v>310</v>
      </c>
      <c r="AN2" s="20">
        <v>302</v>
      </c>
      <c r="AO2" s="20">
        <v>294</v>
      </c>
      <c r="AP2" s="20">
        <v>286</v>
      </c>
      <c r="AQ2" s="20">
        <v>279</v>
      </c>
      <c r="AR2" s="20">
        <v>272</v>
      </c>
      <c r="AS2" s="20">
        <v>266</v>
      </c>
      <c r="AT2" s="20">
        <v>260</v>
      </c>
      <c r="AU2" s="20">
        <v>254</v>
      </c>
      <c r="AV2" s="20">
        <v>248</v>
      </c>
      <c r="AW2" s="20">
        <v>243</v>
      </c>
      <c r="AX2" s="21">
        <v>238</v>
      </c>
    </row>
    <row r="3" spans="1:50" ht="14.25" thickBot="1">
      <c r="A3" s="28" t="s">
        <v>11</v>
      </c>
      <c r="B3" s="22">
        <v>85.6</v>
      </c>
      <c r="C3" s="23">
        <v>85</v>
      </c>
      <c r="D3" s="23">
        <v>84.5</v>
      </c>
      <c r="E3" s="23">
        <v>83.9</v>
      </c>
      <c r="F3" s="23">
        <v>83.4</v>
      </c>
      <c r="G3" s="23">
        <v>82.8</v>
      </c>
      <c r="H3" s="23">
        <v>82.3</v>
      </c>
      <c r="I3" s="23">
        <v>81.8</v>
      </c>
      <c r="J3" s="23">
        <v>81.2</v>
      </c>
      <c r="K3" s="23">
        <v>80.7</v>
      </c>
      <c r="L3" s="23">
        <v>80.1</v>
      </c>
      <c r="M3" s="23">
        <v>79.6</v>
      </c>
      <c r="N3" s="23">
        <v>79</v>
      </c>
      <c r="O3" s="23">
        <v>78.5</v>
      </c>
      <c r="P3" s="23">
        <v>78</v>
      </c>
      <c r="Q3" s="23">
        <v>77.4</v>
      </c>
      <c r="R3" s="23">
        <v>76.8</v>
      </c>
      <c r="S3" s="23">
        <v>76.3</v>
      </c>
      <c r="T3" s="23">
        <v>75.9</v>
      </c>
      <c r="U3" s="23">
        <v>75.2</v>
      </c>
      <c r="V3" s="23">
        <v>74.7</v>
      </c>
      <c r="W3" s="23">
        <v>74.1</v>
      </c>
      <c r="X3" s="23">
        <v>73.6</v>
      </c>
      <c r="Y3" s="23">
        <v>73.1</v>
      </c>
      <c r="Z3" s="23">
        <v>72.5</v>
      </c>
      <c r="AA3" s="23">
        <v>72</v>
      </c>
      <c r="AB3" s="23">
        <v>71.5</v>
      </c>
      <c r="AC3" s="23">
        <v>70.9</v>
      </c>
      <c r="AD3" s="23">
        <v>70.4</v>
      </c>
      <c r="AE3" s="23">
        <v>69.9</v>
      </c>
      <c r="AF3" s="23">
        <v>69.4</v>
      </c>
      <c r="AG3" s="23">
        <v>68.9</v>
      </c>
      <c r="AH3" s="23">
        <v>68.4</v>
      </c>
      <c r="AI3" s="23">
        <v>67.9</v>
      </c>
      <c r="AJ3" s="23">
        <v>67.4</v>
      </c>
      <c r="AK3" s="23">
        <v>66.8</v>
      </c>
      <c r="AL3" s="23">
        <v>66.3</v>
      </c>
      <c r="AM3" s="23">
        <v>65.8</v>
      </c>
      <c r="AN3" s="23">
        <v>65.3</v>
      </c>
      <c r="AO3" s="23">
        <v>64.7</v>
      </c>
      <c r="AP3" s="23">
        <v>64.3</v>
      </c>
      <c r="AQ3" s="23">
        <v>63.8</v>
      </c>
      <c r="AR3" s="23">
        <v>63.3</v>
      </c>
      <c r="AS3" s="23">
        <v>62.8</v>
      </c>
      <c r="AT3" s="23">
        <v>62.4</v>
      </c>
      <c r="AU3" s="23">
        <v>62</v>
      </c>
      <c r="AV3" s="23">
        <v>61.5</v>
      </c>
      <c r="AW3" s="23">
        <v>61</v>
      </c>
      <c r="AX3" s="11">
        <v>60.5</v>
      </c>
    </row>
    <row r="4" spans="2:3" ht="13.5">
      <c r="B4"/>
      <c r="C4"/>
    </row>
    <row r="5" ht="13.5">
      <c r="C5" s="25"/>
    </row>
    <row r="6" ht="13.5">
      <c r="C6" s="25"/>
    </row>
    <row r="7" ht="13.5">
      <c r="C7" s="25"/>
    </row>
    <row r="8" ht="13.5">
      <c r="C8" s="25"/>
    </row>
    <row r="9" ht="13.5">
      <c r="C9" s="25"/>
    </row>
    <row r="10" ht="13.5">
      <c r="C10" s="25"/>
    </row>
    <row r="11" ht="13.5">
      <c r="C11" s="25"/>
    </row>
    <row r="12" ht="13.5">
      <c r="C12" s="25"/>
    </row>
    <row r="13" ht="13.5">
      <c r="C13" s="25"/>
    </row>
    <row r="14" ht="13.5">
      <c r="C14" s="25"/>
    </row>
    <row r="15" ht="13.5">
      <c r="C15" s="25"/>
    </row>
    <row r="16" ht="13.5">
      <c r="C16" s="25"/>
    </row>
    <row r="17" ht="13.5">
      <c r="C17" s="25"/>
    </row>
    <row r="18" ht="13.5">
      <c r="C18" s="25"/>
    </row>
    <row r="19" ht="13.5">
      <c r="C19" s="25"/>
    </row>
    <row r="20" ht="13.5">
      <c r="C20" s="25"/>
    </row>
    <row r="21" ht="13.5">
      <c r="C21" s="25"/>
    </row>
    <row r="22" ht="13.5">
      <c r="C22" s="25"/>
    </row>
    <row r="23" ht="13.5">
      <c r="C23" s="25"/>
    </row>
    <row r="24" ht="13.5">
      <c r="C24" s="25"/>
    </row>
    <row r="25" ht="13.5">
      <c r="C25" s="25"/>
    </row>
    <row r="26" ht="13.5">
      <c r="C26" s="25"/>
    </row>
    <row r="27" ht="13.5">
      <c r="C27" s="25"/>
    </row>
    <row r="28" ht="13.5">
      <c r="C28" s="25"/>
    </row>
    <row r="29" ht="13.5">
      <c r="C29" s="25"/>
    </row>
    <row r="30" ht="13.5">
      <c r="C30" s="25"/>
    </row>
    <row r="31" ht="13.5">
      <c r="C31" s="25"/>
    </row>
    <row r="32" ht="13.5">
      <c r="C32" s="25"/>
    </row>
    <row r="33" ht="13.5">
      <c r="C33" s="25"/>
    </row>
    <row r="34" ht="13.5">
      <c r="C34" s="25"/>
    </row>
    <row r="35" ht="13.5">
      <c r="C35" s="25"/>
    </row>
    <row r="36" ht="13.5">
      <c r="C36" s="25"/>
    </row>
    <row r="37" ht="13.5">
      <c r="C37" s="25"/>
    </row>
    <row r="38" ht="13.5">
      <c r="C38" s="25"/>
    </row>
    <row r="39" ht="13.5">
      <c r="C39" s="25"/>
    </row>
    <row r="40" ht="13.5">
      <c r="C40" s="25"/>
    </row>
    <row r="41" ht="13.5">
      <c r="C41" s="25"/>
    </row>
    <row r="42" ht="13.5">
      <c r="C42" s="25"/>
    </row>
    <row r="43" ht="13.5">
      <c r="C43" s="25"/>
    </row>
    <row r="44" ht="13.5">
      <c r="C44" s="25"/>
    </row>
    <row r="45" ht="13.5">
      <c r="C45" s="25"/>
    </row>
    <row r="46" ht="13.5">
      <c r="C46" s="25"/>
    </row>
    <row r="47" ht="13.5">
      <c r="C47" s="25"/>
    </row>
    <row r="48" ht="13.5">
      <c r="C48" s="25"/>
    </row>
    <row r="49" ht="13.5">
      <c r="C49" s="25"/>
    </row>
    <row r="50" ht="13.5">
      <c r="C50" s="25"/>
    </row>
    <row r="51" ht="13.5">
      <c r="C51" s="25"/>
    </row>
    <row r="52" ht="13.5">
      <c r="C52" s="25"/>
    </row>
    <row r="53" ht="13.5">
      <c r="C53" s="2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H13"/>
  <sheetViews>
    <sheetView zoomScalePageLayoutView="0" workbookViewId="0" topLeftCell="A1">
      <selection activeCell="E24" sqref="E24"/>
    </sheetView>
  </sheetViews>
  <sheetFormatPr defaultColWidth="9.140625" defaultRowHeight="15"/>
  <cols>
    <col min="1" max="1" width="2.57421875" style="0" customWidth="1"/>
    <col min="2" max="2" width="10.57421875" style="15" customWidth="1"/>
    <col min="3" max="3" width="10.57421875" style="0" customWidth="1"/>
    <col min="4" max="4" width="2.57421875" style="0" customWidth="1"/>
    <col min="5" max="5" width="10.57421875" style="15" customWidth="1"/>
    <col min="6" max="8" width="10.57421875" style="0" customWidth="1"/>
    <col min="9" max="9" width="2.57421875" style="0" customWidth="1"/>
  </cols>
  <sheetData>
    <row r="1" ht="14.25" thickBot="1"/>
    <row r="2" spans="2:8" ht="14.25" thickBot="1">
      <c r="B2" s="7" t="s">
        <v>4</v>
      </c>
      <c r="C2" s="8" t="s">
        <v>3</v>
      </c>
      <c r="E2" s="39" t="s">
        <v>23</v>
      </c>
      <c r="F2" s="40" t="s">
        <v>24</v>
      </c>
      <c r="G2" s="41" t="s">
        <v>4</v>
      </c>
      <c r="H2" s="8" t="s">
        <v>3</v>
      </c>
    </row>
    <row r="3" spans="2:8" ht="14.25" thickTop="1">
      <c r="B3" s="1">
        <v>772</v>
      </c>
      <c r="C3" s="3">
        <v>82.8</v>
      </c>
      <c r="E3" s="42">
        <f>G3^3</f>
        <v>460099648</v>
      </c>
      <c r="F3" s="43">
        <f>G3^2</f>
        <v>595984</v>
      </c>
      <c r="G3" s="44">
        <v>772</v>
      </c>
      <c r="H3" s="45">
        <v>82.8</v>
      </c>
    </row>
    <row r="4" spans="2:8" ht="13.5">
      <c r="B4" s="1">
        <v>746</v>
      </c>
      <c r="C4" s="3">
        <v>82.3</v>
      </c>
      <c r="E4" s="46">
        <f>G4^3</f>
        <v>415160936</v>
      </c>
      <c r="F4" s="47">
        <f>G4^2</f>
        <v>556516</v>
      </c>
      <c r="G4" s="48">
        <v>746</v>
      </c>
      <c r="H4" s="49">
        <v>82.3</v>
      </c>
    </row>
    <row r="5" spans="2:8" ht="13.5">
      <c r="B5" s="1">
        <v>720</v>
      </c>
      <c r="C5" s="3">
        <v>81.8</v>
      </c>
      <c r="E5" s="46">
        <f>G5^3</f>
        <v>373248000</v>
      </c>
      <c r="F5" s="47">
        <f>G5^2</f>
        <v>518400</v>
      </c>
      <c r="G5" s="48">
        <v>720</v>
      </c>
      <c r="H5" s="49">
        <v>81.8</v>
      </c>
    </row>
    <row r="6" spans="2:8" ht="13.5">
      <c r="B6" s="1">
        <v>697</v>
      </c>
      <c r="C6" s="3">
        <v>81.2</v>
      </c>
      <c r="E6" s="46">
        <f>G6^3</f>
        <v>338608873</v>
      </c>
      <c r="F6" s="47">
        <f>G6^2</f>
        <v>485809</v>
      </c>
      <c r="G6" s="48">
        <v>697</v>
      </c>
      <c r="H6" s="49">
        <v>81.2</v>
      </c>
    </row>
    <row r="7" spans="2:8" ht="14.25" thickBot="1">
      <c r="B7" s="10">
        <v>674</v>
      </c>
      <c r="C7" s="11">
        <v>80.7</v>
      </c>
      <c r="E7" s="50">
        <f>G7^3</f>
        <v>306182024</v>
      </c>
      <c r="F7" s="51">
        <f>G7^2</f>
        <v>454276</v>
      </c>
      <c r="G7" s="52">
        <v>674</v>
      </c>
      <c r="H7" s="53">
        <v>80.7</v>
      </c>
    </row>
    <row r="8" ht="14.25" thickBot="1"/>
    <row r="9" spans="2:6" ht="16.5">
      <c r="B9" s="54" t="s">
        <v>26</v>
      </c>
      <c r="C9" s="57">
        <f>INDEX(LINEST($C$3:$C$7,($B$3:$B$7)^{3,2,1}),1,3)</f>
        <v>-4.394512166858293E-07</v>
      </c>
      <c r="E9" s="54" t="s">
        <v>26</v>
      </c>
      <c r="F9" s="60">
        <f>INDEX(LINEST(H3:H7,(E3:G7)),1,3)</f>
        <v>-4.394512166858293E-07</v>
      </c>
    </row>
    <row r="10" spans="2:6" ht="16.5">
      <c r="B10" s="55" t="s">
        <v>27</v>
      </c>
      <c r="C10" s="58">
        <f>INDEX(LINEST($C$3:$C$7,($B$3:$B$7)^{3,2,1}),1,2)</f>
        <v>0.0009173298045101437</v>
      </c>
      <c r="E10" s="55" t="s">
        <v>27</v>
      </c>
      <c r="F10" s="58">
        <f>INDEX(LINEST(H3:H7,(E3:G7)),1,2)</f>
        <v>0.0009173298045101437</v>
      </c>
    </row>
    <row r="11" spans="2:6" ht="16.5">
      <c r="B11" s="55" t="s">
        <v>28</v>
      </c>
      <c r="C11" s="58">
        <f>INDEX(LINEST($C$3:$C$7,($B$3:$B$7)^{3,2,1}),1,1)</f>
        <v>-0.6148149535928117</v>
      </c>
      <c r="E11" s="55" t="s">
        <v>28</v>
      </c>
      <c r="F11" s="58">
        <f>INDEX(LINEST(H3:H7,(E3:G7)),1,1)</f>
        <v>-0.6148149535928117</v>
      </c>
    </row>
    <row r="12" spans="2:6" ht="14.25" thickBot="1">
      <c r="B12" s="56" t="s">
        <v>25</v>
      </c>
      <c r="C12" s="59">
        <f>INDEX(LINEST($C$3:$C$7,($B$3:$B$7)^{3,2,1}),1,4)</f>
        <v>212.90911367272778</v>
      </c>
      <c r="E12" s="56" t="s">
        <v>25</v>
      </c>
      <c r="F12" s="59">
        <f>INDEX(LINEST(H3:H7,(E3:G7)),1,4)</f>
        <v>212.90911367272778</v>
      </c>
    </row>
    <row r="13" ht="13.5">
      <c r="C13" s="15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Hirotaka Kawatsu</dc:creator>
  <cp:keywords/>
  <dc:description/>
  <cp:lastModifiedBy>Hirotaka Kawatsu</cp:lastModifiedBy>
  <dcterms:created xsi:type="dcterms:W3CDTF">2010-08-04T14:25:01Z</dcterms:created>
  <dcterms:modified xsi:type="dcterms:W3CDTF">2010-08-05T04:54:11Z</dcterms:modified>
  <cp:category/>
  <cp:version/>
  <cp:contentType/>
  <cp:contentStatus/>
</cp:coreProperties>
</file>